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rollj01/Dropbox (NYU Langone Health)/Prototropy paper/elife_revisions/file upload/source data/"/>
    </mc:Choice>
  </mc:AlternateContent>
  <xr:revisionPtr revIDLastSave="0" documentId="13_ncr:1_{0CB184F8-7D56-CF4D-8972-EB0F8EFD0385}" xr6:coauthVersionLast="36" xr6:coauthVersionMax="36" xr10:uidLastSave="{00000000-0000-0000-0000-000000000000}"/>
  <bookViews>
    <workbookView xWindow="1540" yWindow="760" windowWidth="27640" windowHeight="16940" xr2:uid="{B027DA5A-D7C2-CB4A-8C97-8565849D0043}"/>
  </bookViews>
  <sheets>
    <sheet name="A" sheetId="2" r:id="rId1"/>
    <sheet name="B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2" l="1"/>
  <c r="F24" i="2"/>
  <c r="F23" i="2"/>
  <c r="D25" i="2"/>
  <c r="E25" i="2" s="1"/>
  <c r="E24" i="2"/>
  <c r="D24" i="2"/>
  <c r="D23" i="2"/>
  <c r="E23" i="2" s="1"/>
  <c r="D22" i="2"/>
  <c r="E22" i="2" s="1"/>
  <c r="D21" i="2"/>
  <c r="E21" i="2" s="1"/>
  <c r="D20" i="2"/>
  <c r="E20" i="2" s="1"/>
  <c r="E16" i="2"/>
  <c r="D16" i="2"/>
  <c r="D15" i="2"/>
  <c r="E15" i="2" s="1"/>
  <c r="D14" i="2"/>
  <c r="E14" i="2" s="1"/>
  <c r="D10" i="2" l="1"/>
  <c r="E10" i="2" s="1"/>
  <c r="D9" i="2"/>
  <c r="E9" i="2" s="1"/>
  <c r="D8" i="2"/>
  <c r="E8" i="2" s="1"/>
  <c r="D7" i="2"/>
  <c r="E7" i="2" s="1"/>
  <c r="D6" i="2"/>
  <c r="E6" i="2" s="1"/>
  <c r="D5" i="2"/>
  <c r="E5" i="2" s="1"/>
  <c r="B14" i="1" l="1"/>
  <c r="B13" i="1"/>
  <c r="B12" i="1"/>
  <c r="B11" i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<sst xmlns="http://schemas.openxmlformats.org/spreadsheetml/2006/main" count="65" uniqueCount="30">
  <si>
    <t>pCtrl cells (50% pCtrl cVfM) 1</t>
  </si>
  <si>
    <t>pCtrl cells (50% pCtrl cVfM) 2</t>
  </si>
  <si>
    <t>pCtrl cells (50% pCtrl cVfM) 3</t>
  </si>
  <si>
    <t>pMTIV cells (50% pCtrl cVfM) 1</t>
  </si>
  <si>
    <t>pMTIV cells (50% pCtrl cVfM) 2</t>
  </si>
  <si>
    <t>pMTIV cells (50% pCtrl cVfM) 3</t>
  </si>
  <si>
    <t>pCtrl cells (50% pMTIV cVfM) 1</t>
  </si>
  <si>
    <t>pCtrl cells (50% pMTIV cVfM) 2</t>
  </si>
  <si>
    <t>pCtrl cells (50% pMTIV cVfM) 3</t>
  </si>
  <si>
    <t>pMTIV cells (50% pMTIV cVfM) 1</t>
  </si>
  <si>
    <t>pMTIV cells (50% pMTIV cVfM) 2</t>
  </si>
  <si>
    <t>pMTIV cells (50% pMTIV cVfM) 3</t>
  </si>
  <si>
    <t>Cell counts on day 5 in each conditioned medium condition</t>
  </si>
  <si>
    <t>Cell count</t>
  </si>
  <si>
    <t>Count</t>
  </si>
  <si>
    <t>Plated 250k cells per well in 6 well plates on 1/18/22</t>
  </si>
  <si>
    <t>Counted 3 pCtrl and 3 pMTIV wells on 1/19/22. Switched remaining wells to 50% pMTIV-cVfM.</t>
  </si>
  <si>
    <t xml:space="preserve">Counted remaining pMTIV wells on 1/23/22. </t>
  </si>
  <si>
    <t>Line</t>
  </si>
  <si>
    <t>Medium</t>
  </si>
  <si>
    <t>Replicate</t>
  </si>
  <si>
    <t>pCtrl</t>
  </si>
  <si>
    <t>pMTIV</t>
  </si>
  <si>
    <t>Complete (day 0)</t>
  </si>
  <si>
    <t>Actual cell number</t>
  </si>
  <si>
    <t>50% pMTIV-cVfM (day 4)</t>
  </si>
  <si>
    <t>Replated</t>
  </si>
  <si>
    <t xml:space="preserve">Counted replated pMTIV and remaining pCtrl wells on 1/27/22. </t>
  </si>
  <si>
    <t>50% pMTIV-cVfM (day 8)</t>
  </si>
  <si>
    <t>Cumulative cell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</si>
</sst>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00"/>
  </numFmts>
  <fonts count="4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theme="1"/>
      <name val="Calibri"/>
      <family val="2"/>
      <scheme val="minor"/>
    </font>
    <font>
      <u/>
      <sz val="12"/>
      <color theme="1"/>
      <name val="Calibri (Body)_x0000_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" fontId="0" fillId="0" borderId="0" xfId="0" applyNumberFormat="1"/>
    <xf numFmtId="0" fontId="0" fillId="0" borderId="0" xfId="0" applyBorder="1"/>
    <xf numFmtId="1" fontId="0" fillId="0" borderId="0" xfId="0" applyNumberFormat="1" applyBorder="1"/>
    <xf numFmtId="0" fontId="0" fillId="0" borderId="0" xfId="0" applyFill="1" applyBorder="1"/>
    <xf numFmtId="0" fontId="2" fillId="0" borderId="0" xfId="0" applyFont="1" applyBorder="1"/>
    <xf numFmtId="169" fontId="0" fillId="0" borderId="0" xfId="0" applyNumberForma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65430-E329-6C46-8BE4-4A827C7CBA01}">
  <dimension ref="A1:K25"/>
  <sheetViews>
    <sheetView tabSelected="1" workbookViewId="0">
      <selection activeCell="F23" sqref="F23"/>
    </sheetView>
  </sheetViews>
  <sheetFormatPr baseColWidth="10" defaultRowHeight="16"/>
  <cols>
    <col min="2" max="2" width="12.1640625" bestFit="1" customWidth="1"/>
    <col min="3" max="3" width="22" bestFit="1" customWidth="1"/>
    <col min="5" max="5" width="16.6640625" bestFit="1" customWidth="1"/>
    <col min="6" max="6" width="20.6640625" bestFit="1" customWidth="1"/>
  </cols>
  <sheetData>
    <row r="1" spans="1:11">
      <c r="A1" s="3" t="s">
        <v>15</v>
      </c>
      <c r="B1" s="3"/>
      <c r="C1" s="3"/>
      <c r="D1" s="3"/>
      <c r="E1" s="3"/>
      <c r="F1" s="3"/>
      <c r="G1" s="3"/>
    </row>
    <row r="2" spans="1:11">
      <c r="A2" s="3"/>
      <c r="B2" s="3"/>
      <c r="C2" s="3"/>
      <c r="D2" s="3"/>
      <c r="E2" s="3"/>
      <c r="F2" s="3"/>
      <c r="G2" s="3"/>
    </row>
    <row r="3" spans="1:11">
      <c r="A3" s="3" t="s">
        <v>16</v>
      </c>
      <c r="B3" s="3"/>
      <c r="C3" s="3"/>
      <c r="D3" s="3"/>
      <c r="E3" s="3"/>
      <c r="F3" s="3"/>
      <c r="G3" s="3"/>
    </row>
    <row r="4" spans="1:11">
      <c r="A4" s="6" t="s">
        <v>18</v>
      </c>
      <c r="B4" s="6" t="s">
        <v>20</v>
      </c>
      <c r="C4" s="6" t="s">
        <v>19</v>
      </c>
      <c r="D4" s="6" t="s">
        <v>14</v>
      </c>
      <c r="E4" s="6" t="s">
        <v>24</v>
      </c>
      <c r="F4" s="3"/>
      <c r="G4" s="3"/>
      <c r="H4" s="3"/>
      <c r="I4" s="3"/>
      <c r="K4" s="7"/>
    </row>
    <row r="5" spans="1:11">
      <c r="A5" s="3" t="s">
        <v>21</v>
      </c>
      <c r="B5" s="3">
        <v>1</v>
      </c>
      <c r="C5" s="3" t="s">
        <v>23</v>
      </c>
      <c r="D5" s="3">
        <f>8.233*10^4</f>
        <v>82330</v>
      </c>
      <c r="E5" s="3">
        <f>D5*10</f>
        <v>823300</v>
      </c>
      <c r="F5" s="4"/>
      <c r="G5" s="3"/>
      <c r="H5" s="3"/>
      <c r="I5" s="3"/>
      <c r="K5" s="7"/>
    </row>
    <row r="6" spans="1:11">
      <c r="A6" s="3" t="s">
        <v>21</v>
      </c>
      <c r="B6" s="3">
        <v>2</v>
      </c>
      <c r="C6" s="3" t="s">
        <v>23</v>
      </c>
      <c r="D6" s="3">
        <f>8.416*10^4</f>
        <v>84160</v>
      </c>
      <c r="E6" s="3">
        <f t="shared" ref="E6:E7" si="0">D6*10</f>
        <v>841600</v>
      </c>
      <c r="F6" s="4"/>
      <c r="G6" s="3"/>
      <c r="H6" s="3"/>
      <c r="I6" s="3"/>
      <c r="K6" s="7"/>
    </row>
    <row r="7" spans="1:11">
      <c r="A7" s="3" t="s">
        <v>21</v>
      </c>
      <c r="B7" s="3">
        <v>3</v>
      </c>
      <c r="C7" s="3" t="s">
        <v>23</v>
      </c>
      <c r="D7" s="3">
        <f>7.3*10^4</f>
        <v>73000</v>
      </c>
      <c r="E7" s="3">
        <f t="shared" si="0"/>
        <v>730000</v>
      </c>
      <c r="F7" s="4"/>
      <c r="G7" s="3"/>
      <c r="H7" s="3"/>
    </row>
    <row r="8" spans="1:11">
      <c r="A8" s="5" t="s">
        <v>22</v>
      </c>
      <c r="B8" s="5">
        <v>1</v>
      </c>
      <c r="C8" s="3" t="s">
        <v>23</v>
      </c>
      <c r="D8">
        <f>6.658*10^4</f>
        <v>66580</v>
      </c>
      <c r="E8">
        <f>D8*10</f>
        <v>665800</v>
      </c>
      <c r="F8" s="4"/>
      <c r="G8" s="3"/>
      <c r="H8" s="3"/>
    </row>
    <row r="9" spans="1:11">
      <c r="A9" s="5" t="s">
        <v>22</v>
      </c>
      <c r="B9" s="5">
        <v>2</v>
      </c>
      <c r="C9" s="3" t="s">
        <v>23</v>
      </c>
      <c r="D9">
        <f>7.294*10^4</f>
        <v>72940</v>
      </c>
      <c r="E9">
        <f t="shared" ref="E9:E10" si="1">D9*10</f>
        <v>729400</v>
      </c>
      <c r="F9" s="4"/>
      <c r="G9" s="3"/>
      <c r="H9" s="3"/>
    </row>
    <row r="10" spans="1:11">
      <c r="A10" s="5" t="s">
        <v>22</v>
      </c>
      <c r="B10" s="5">
        <v>3</v>
      </c>
      <c r="C10" s="3" t="s">
        <v>23</v>
      </c>
      <c r="D10">
        <f>6.32*10^4</f>
        <v>63200</v>
      </c>
      <c r="E10">
        <f t="shared" si="1"/>
        <v>632000</v>
      </c>
      <c r="F10" s="4"/>
      <c r="G10" s="3"/>
      <c r="H10" s="3"/>
    </row>
    <row r="11" spans="1:11">
      <c r="A11" s="3"/>
      <c r="C11" s="3"/>
      <c r="D11" s="3"/>
      <c r="E11" s="3"/>
      <c r="F11" s="3"/>
      <c r="G11" s="3"/>
    </row>
    <row r="12" spans="1:11">
      <c r="A12" s="3" t="s">
        <v>17</v>
      </c>
      <c r="B12" s="3"/>
      <c r="C12" s="3"/>
      <c r="D12" s="3"/>
      <c r="E12" s="3"/>
      <c r="F12" s="3"/>
      <c r="G12" s="3"/>
    </row>
    <row r="13" spans="1:11">
      <c r="A13" s="6" t="s">
        <v>18</v>
      </c>
      <c r="B13" s="6" t="s">
        <v>20</v>
      </c>
      <c r="C13" s="6" t="s">
        <v>19</v>
      </c>
      <c r="D13" s="6" t="s">
        <v>14</v>
      </c>
      <c r="E13" s="6" t="s">
        <v>24</v>
      </c>
      <c r="F13" s="6" t="s">
        <v>26</v>
      </c>
      <c r="G13" s="3"/>
    </row>
    <row r="14" spans="1:11">
      <c r="A14" s="5" t="s">
        <v>22</v>
      </c>
      <c r="B14" s="5">
        <v>1</v>
      </c>
      <c r="C14" s="5" t="s">
        <v>25</v>
      </c>
      <c r="D14">
        <f>1.951*10^5</f>
        <v>195100</v>
      </c>
      <c r="E14">
        <f>D14*5</f>
        <v>975500</v>
      </c>
      <c r="F14" s="2">
        <v>487750</v>
      </c>
      <c r="G14" s="3"/>
    </row>
    <row r="15" spans="1:11">
      <c r="A15" s="5" t="s">
        <v>22</v>
      </c>
      <c r="B15" s="5">
        <v>2</v>
      </c>
      <c r="C15" s="5" t="s">
        <v>25</v>
      </c>
      <c r="D15">
        <f>1.989*10^5</f>
        <v>198900</v>
      </c>
      <c r="E15">
        <f t="shared" ref="E15:E16" si="2">D15*5</f>
        <v>994500</v>
      </c>
      <c r="F15" s="2">
        <v>497250</v>
      </c>
      <c r="G15" s="3"/>
    </row>
    <row r="16" spans="1:11">
      <c r="A16" s="5" t="s">
        <v>22</v>
      </c>
      <c r="B16" s="5">
        <v>3</v>
      </c>
      <c r="C16" s="5" t="s">
        <v>25</v>
      </c>
      <c r="D16">
        <f>2.01*10^5</f>
        <v>200999.99999999997</v>
      </c>
      <c r="E16">
        <f t="shared" si="2"/>
        <v>1004999.9999999999</v>
      </c>
      <c r="F16" s="2">
        <v>502499.99999999994</v>
      </c>
      <c r="G16" s="3"/>
    </row>
    <row r="18" spans="1:6">
      <c r="A18" s="3" t="s">
        <v>27</v>
      </c>
    </row>
    <row r="19" spans="1:6">
      <c r="A19" s="6" t="s">
        <v>18</v>
      </c>
      <c r="B19" s="6" t="s">
        <v>20</v>
      </c>
      <c r="C19" s="6" t="s">
        <v>19</v>
      </c>
      <c r="D19" s="6" t="s">
        <v>14</v>
      </c>
      <c r="E19" s="6" t="s">
        <v>24</v>
      </c>
      <c r="F19" s="8" t="s">
        <v>29</v>
      </c>
    </row>
    <row r="20" spans="1:6">
      <c r="A20" s="3" t="s">
        <v>21</v>
      </c>
      <c r="B20" s="5">
        <v>1</v>
      </c>
      <c r="C20" s="5" t="s">
        <v>28</v>
      </c>
      <c r="D20" s="3">
        <f>2.693*10^5</f>
        <v>269300</v>
      </c>
      <c r="E20" s="3">
        <f>D20/4</f>
        <v>67325</v>
      </c>
    </row>
    <row r="21" spans="1:6">
      <c r="A21" s="3" t="s">
        <v>21</v>
      </c>
      <c r="B21" s="5">
        <v>2</v>
      </c>
      <c r="C21" s="5" t="s">
        <v>28</v>
      </c>
      <c r="D21" s="3">
        <f>2.681*10^5</f>
        <v>268100</v>
      </c>
      <c r="E21" s="3">
        <f t="shared" ref="E21:E22" si="3">D21/4</f>
        <v>67025</v>
      </c>
    </row>
    <row r="22" spans="1:6">
      <c r="A22" s="3" t="s">
        <v>21</v>
      </c>
      <c r="B22" s="5">
        <v>3</v>
      </c>
      <c r="C22" s="5" t="s">
        <v>28</v>
      </c>
      <c r="D22" s="3">
        <f>2.091*10^5</f>
        <v>209100.00000000003</v>
      </c>
      <c r="E22" s="3">
        <f t="shared" si="3"/>
        <v>52275.000000000007</v>
      </c>
    </row>
    <row r="23" spans="1:6">
      <c r="A23" s="5" t="s">
        <v>22</v>
      </c>
      <c r="B23" s="5">
        <v>1</v>
      </c>
      <c r="C23" s="5" t="s">
        <v>28</v>
      </c>
      <c r="D23">
        <f>3.395*10^4</f>
        <v>33950</v>
      </c>
      <c r="E23">
        <f>D23*20</f>
        <v>679000</v>
      </c>
      <c r="F23">
        <f>E23*E14/F14</f>
        <v>1358000</v>
      </c>
    </row>
    <row r="24" spans="1:6">
      <c r="A24" s="5" t="s">
        <v>22</v>
      </c>
      <c r="B24" s="5">
        <v>2</v>
      </c>
      <c r="C24" s="5" t="s">
        <v>28</v>
      </c>
      <c r="D24">
        <f>3.253*10^4</f>
        <v>32530</v>
      </c>
      <c r="E24">
        <f t="shared" ref="E24:E25" si="4">D24*20</f>
        <v>650600</v>
      </c>
      <c r="F24">
        <f>E24*E15/F15</f>
        <v>1301200</v>
      </c>
    </row>
    <row r="25" spans="1:6">
      <c r="A25" s="5" t="s">
        <v>22</v>
      </c>
      <c r="B25" s="5">
        <v>3</v>
      </c>
      <c r="C25" s="5" t="s">
        <v>28</v>
      </c>
      <c r="D25">
        <f>3.391*10^4</f>
        <v>33910</v>
      </c>
      <c r="E25">
        <f t="shared" si="4"/>
        <v>678200</v>
      </c>
      <c r="F25">
        <f>E25*E16/F16</f>
        <v>1356400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26971B-82FF-DD43-AE58-A9BE00876A39}">
  <dimension ref="A1:C14"/>
  <sheetViews>
    <sheetView workbookViewId="0"/>
  </sheetViews>
  <sheetFormatPr baseColWidth="10" defaultRowHeight="16"/>
  <cols>
    <col min="1" max="1" width="34.83203125" customWidth="1"/>
    <col min="2" max="2" width="9.1640625" bestFit="1" customWidth="1"/>
  </cols>
  <sheetData>
    <row r="1" spans="1:3">
      <c r="A1" t="s">
        <v>12</v>
      </c>
    </row>
    <row r="2" spans="1:3">
      <c r="B2" t="s">
        <v>13</v>
      </c>
    </row>
    <row r="3" spans="1:3">
      <c r="A3" t="s">
        <v>0</v>
      </c>
      <c r="B3">
        <f>1.142*10^5</f>
        <v>114199.99999999999</v>
      </c>
    </row>
    <row r="4" spans="1:3">
      <c r="A4" t="s">
        <v>1</v>
      </c>
      <c r="B4">
        <f>1.165*10^5</f>
        <v>116500</v>
      </c>
    </row>
    <row r="5" spans="1:3">
      <c r="A5" t="s">
        <v>2</v>
      </c>
      <c r="B5">
        <f>9.951*10^4</f>
        <v>99510</v>
      </c>
    </row>
    <row r="6" spans="1:3">
      <c r="A6" t="s">
        <v>3</v>
      </c>
      <c r="B6">
        <f>1.995*10^5</f>
        <v>199500</v>
      </c>
    </row>
    <row r="7" spans="1:3">
      <c r="A7" t="s">
        <v>4</v>
      </c>
      <c r="B7">
        <f>1.924*10^5</f>
        <v>192400</v>
      </c>
    </row>
    <row r="8" spans="1:3">
      <c r="A8" t="s">
        <v>5</v>
      </c>
      <c r="B8">
        <f>1.496*10^5</f>
        <v>149600</v>
      </c>
    </row>
    <row r="9" spans="1:3">
      <c r="A9" s="1" t="s">
        <v>6</v>
      </c>
      <c r="B9">
        <f>1.225*10^5</f>
        <v>122500.00000000001</v>
      </c>
    </row>
    <row r="10" spans="1:3">
      <c r="A10" s="1" t="s">
        <v>7</v>
      </c>
      <c r="B10">
        <f>1.677*10^5</f>
        <v>167700</v>
      </c>
    </row>
    <row r="11" spans="1:3">
      <c r="A11" s="1" t="s">
        <v>8</v>
      </c>
      <c r="B11">
        <f>1.334*10^5</f>
        <v>133400</v>
      </c>
    </row>
    <row r="12" spans="1:3">
      <c r="A12" s="1" t="s">
        <v>9</v>
      </c>
      <c r="B12">
        <f>2.815*10^5</f>
        <v>281500</v>
      </c>
    </row>
    <row r="13" spans="1:3">
      <c r="A13" s="1" t="s">
        <v>10</v>
      </c>
      <c r="B13">
        <f>2.681*10^5</f>
        <v>268100</v>
      </c>
      <c r="C13" s="2"/>
    </row>
    <row r="14" spans="1:3">
      <c r="A14" s="1" t="s">
        <v>11</v>
      </c>
      <c r="B14">
        <f>2.605*10^5</f>
        <v>260500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</vt:lpstr>
      <vt:lpstr>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Trolle</dc:creator>
  <cp:lastModifiedBy>Julie Trolle</cp:lastModifiedBy>
  <dcterms:created xsi:type="dcterms:W3CDTF">2022-07-26T18:59:44Z</dcterms:created>
  <dcterms:modified xsi:type="dcterms:W3CDTF">2022-07-26T19:30:32Z</dcterms:modified>
</cp:coreProperties>
</file>